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19815" windowHeight="766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N36" i="1"/>
  <c r="M36"/>
  <c r="L36"/>
  <c r="P36" s="1"/>
  <c r="O33"/>
  <c r="P33" s="1"/>
  <c r="O32"/>
  <c r="P32" s="1"/>
  <c r="N29"/>
  <c r="M29"/>
  <c r="L29"/>
  <c r="K29"/>
  <c r="J29"/>
  <c r="I29"/>
  <c r="H29"/>
  <c r="G29"/>
  <c r="F29"/>
  <c r="D29"/>
  <c r="C29"/>
  <c r="P29" s="1"/>
  <c r="P26"/>
  <c r="O26"/>
  <c r="E25"/>
  <c r="E29" s="1"/>
  <c r="N21"/>
  <c r="M21"/>
  <c r="L21"/>
  <c r="K21"/>
  <c r="J21"/>
  <c r="I21"/>
  <c r="H21"/>
  <c r="G21"/>
  <c r="F21"/>
  <c r="E21"/>
  <c r="D21"/>
  <c r="C21"/>
  <c r="P21" s="1"/>
  <c r="P18"/>
  <c r="O18"/>
  <c r="P17"/>
  <c r="O17"/>
  <c r="K13"/>
  <c r="J13"/>
  <c r="I13"/>
  <c r="H13"/>
  <c r="G13"/>
  <c r="F13"/>
  <c r="E13"/>
  <c r="D13"/>
  <c r="P13" s="1"/>
  <c r="C13"/>
  <c r="P10"/>
  <c r="O10"/>
  <c r="P9"/>
  <c r="O9"/>
  <c r="P25" l="1"/>
  <c r="O25"/>
</calcChain>
</file>

<file path=xl/sharedStrings.xml><?xml version="1.0" encoding="utf-8"?>
<sst xmlns="http://schemas.openxmlformats.org/spreadsheetml/2006/main" count="86" uniqueCount="26">
  <si>
    <t>CMTU - DIRETORIA OPERAÇÕES</t>
  </si>
  <si>
    <r>
      <t xml:space="preserve">CONTRATO: </t>
    </r>
    <r>
      <rPr>
        <b/>
        <sz val="12"/>
        <color theme="1"/>
        <rFont val="Calibri"/>
        <family val="2"/>
        <scheme val="minor"/>
      </rPr>
      <t xml:space="preserve">005/2022 </t>
    </r>
  </si>
  <si>
    <t>https://licita.cmtuld.org/contratos/525</t>
  </si>
  <si>
    <r>
      <t xml:space="preserve">SERVIÇO: </t>
    </r>
    <r>
      <rPr>
        <b/>
        <sz val="12"/>
        <color theme="1"/>
        <rFont val="Calibri"/>
        <family val="2"/>
        <scheme val="minor"/>
      </rPr>
      <t>PODA DE LEVANTE, PODA DE LIMPEZA E ADEQUAÇÃO</t>
    </r>
  </si>
  <si>
    <r>
      <t>CONTRATADA:</t>
    </r>
    <r>
      <rPr>
        <b/>
        <sz val="12"/>
        <color theme="1"/>
        <rFont val="Calibri"/>
        <family val="2"/>
        <scheme val="minor"/>
      </rPr>
      <t xml:space="preserve"> AJARDINI PAISAGISMO EIRELI</t>
    </r>
  </si>
  <si>
    <r>
      <t>COORDENADOR:</t>
    </r>
    <r>
      <rPr>
        <b/>
        <sz val="12"/>
        <color theme="1"/>
        <rFont val="Calibri"/>
        <family val="2"/>
        <scheme val="minor"/>
      </rPr>
      <t xml:space="preserve"> CIBELE SULINO</t>
    </r>
  </si>
  <si>
    <t>HISTÓRICO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</si>
  <si>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</si>
  <si>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</si>
  <si>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</si>
  <si>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</si>
  <si>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</si>
  <si>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</si>
  <si>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</si>
  <si>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</si>
  <si>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</si>
  <si>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</si>
  <si>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</si>
  <si>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</si>
  <si>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 Faturado</t>
  </si>
  <si>
    <t>Valor Total</t>
  </si>
  <si>
    <t>Poda de Limpeza</t>
  </si>
  <si>
    <t>Poda de Levante</t>
  </si>
  <si>
    <t>Valor P. Limpeza</t>
  </si>
  <si>
    <t>Valor P. Levante</t>
  </si>
  <si>
    <t>Total NF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</si>
</sst>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26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wrapText="1"/>
    </xf>
    <xf numFmtId="0" fontId="7" fillId="2" borderId="0" xfId="3" applyFill="1" applyAlignment="1" applyProtection="1">
      <alignment horizontal="center" wrapText="1"/>
    </xf>
    <xf numFmtId="0" fontId="6" fillId="2" borderId="0" xfId="0" applyFont="1" applyFill="1" applyAlignment="1">
      <alignment horizontal="center" wrapText="1"/>
    </xf>
    <xf numFmtId="0" fontId="0" fillId="2" borderId="0" xfId="0" applyFill="1"/>
    <xf numFmtId="0" fontId="6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vertical="center" wrapText="1"/>
    </xf>
    <xf numFmtId="0" fontId="12" fillId="3" borderId="1" xfId="1" applyNumberFormat="1" applyFont="1" applyFill="1" applyBorder="1" applyAlignment="1">
      <alignment horizontal="center"/>
    </xf>
    <xf numFmtId="0" fontId="13" fillId="3" borderId="1" xfId="1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44" fontId="2" fillId="3" borderId="1" xfId="2" applyFont="1" applyFill="1" applyBorder="1" applyAlignment="1">
      <alignment horizontal="right" vertical="center" wrapText="1"/>
    </xf>
    <xf numFmtId="0" fontId="11" fillId="4" borderId="3" xfId="0" applyFont="1" applyFill="1" applyBorder="1" applyAlignment="1">
      <alignment vertical="center" wrapText="1"/>
    </xf>
    <xf numFmtId="0" fontId="12" fillId="4" borderId="1" xfId="1" applyNumberFormat="1" applyFont="1" applyFill="1" applyBorder="1" applyAlignment="1">
      <alignment horizontal="center"/>
    </xf>
    <xf numFmtId="0" fontId="13" fillId="4" borderId="1" xfId="1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44" fontId="2" fillId="4" borderId="1" xfId="2" applyFont="1" applyFill="1" applyBorder="1" applyAlignment="1">
      <alignment horizontal="right" vertical="center" wrapText="1"/>
    </xf>
    <xf numFmtId="0" fontId="14" fillId="3" borderId="3" xfId="0" applyFont="1" applyFill="1" applyBorder="1" applyAlignment="1">
      <alignment vertical="center" wrapText="1"/>
    </xf>
    <xf numFmtId="44" fontId="2" fillId="3" borderId="1" xfId="2" applyFont="1" applyFill="1" applyBorder="1" applyAlignment="1">
      <alignment wrapText="1"/>
    </xf>
    <xf numFmtId="3" fontId="2" fillId="3" borderId="1" xfId="0" applyNumberFormat="1" applyFont="1" applyFill="1" applyBorder="1" applyAlignment="1">
      <alignment horizontal="right" vertical="center" wrapText="1"/>
    </xf>
    <xf numFmtId="0" fontId="14" fillId="4" borderId="3" xfId="0" applyFont="1" applyFill="1" applyBorder="1" applyAlignment="1">
      <alignment vertical="center" wrapText="1"/>
    </xf>
    <xf numFmtId="44" fontId="2" fillId="4" borderId="1" xfId="2" applyFont="1" applyFill="1" applyBorder="1" applyAlignment="1">
      <alignment wrapText="1"/>
    </xf>
    <xf numFmtId="3" fontId="2" fillId="4" borderId="1" xfId="0" applyNumberFormat="1" applyFont="1" applyFill="1" applyBorder="1" applyAlignment="1">
      <alignment horizontal="right" vertical="center" wrapText="1"/>
    </xf>
    <xf numFmtId="0" fontId="14" fillId="5" borderId="3" xfId="0" applyFont="1" applyFill="1" applyBorder="1" applyAlignment="1">
      <alignment vertical="center" wrapText="1"/>
    </xf>
    <xf numFmtId="44" fontId="14" fillId="5" borderId="1" xfId="2" applyFont="1" applyFill="1" applyBorder="1" applyAlignment="1">
      <alignment horizontal="right" vertical="center" wrapText="1"/>
    </xf>
    <xf numFmtId="44" fontId="2" fillId="5" borderId="1" xfId="2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wrapText="1"/>
    </xf>
    <xf numFmtId="44" fontId="15" fillId="3" borderId="1" xfId="2" applyFont="1" applyFill="1" applyBorder="1" applyAlignment="1">
      <alignment horizontal="center"/>
    </xf>
    <xf numFmtId="44" fontId="15" fillId="4" borderId="1" xfId="2" applyFont="1" applyFill="1" applyBorder="1" applyAlignment="1">
      <alignment horizontal="center"/>
    </xf>
    <xf numFmtId="0" fontId="6" fillId="2" borderId="0" xfId="0" applyFont="1" applyFill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49" fontId="12" fillId="3" borderId="1" xfId="1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vertical="center" wrapText="1"/>
    </xf>
    <xf numFmtId="49" fontId="12" fillId="4" borderId="1" xfId="1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right" vertical="center" wrapText="1"/>
    </xf>
    <xf numFmtId="4" fontId="11" fillId="3" borderId="1" xfId="0" applyNumberFormat="1" applyFont="1" applyFill="1" applyBorder="1" applyAlignment="1">
      <alignment horizontal="right" vertical="center" wrapText="1"/>
    </xf>
    <xf numFmtId="3" fontId="11" fillId="4" borderId="1" xfId="0" applyNumberFormat="1" applyFont="1" applyFill="1" applyBorder="1" applyAlignment="1">
      <alignment horizontal="right" vertical="center" wrapText="1"/>
    </xf>
    <xf numFmtId="0" fontId="14" fillId="5" borderId="1" xfId="0" applyFont="1" applyFill="1" applyBorder="1" applyAlignment="1">
      <alignment vertical="center" wrapText="1"/>
    </xf>
    <xf numFmtId="4" fontId="14" fillId="5" borderId="1" xfId="0" applyNumberFormat="1" applyFont="1" applyFill="1" applyBorder="1" applyAlignment="1">
      <alignment horizontal="right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wrapText="1"/>
    </xf>
    <xf numFmtId="44" fontId="6" fillId="0" borderId="4" xfId="2" applyFont="1" applyBorder="1" applyAlignment="1">
      <alignment wrapText="1"/>
    </xf>
    <xf numFmtId="0" fontId="0" fillId="0" borderId="4" xfId="0" applyFont="1" applyBorder="1" applyAlignment="1">
      <alignment horizontal="center" wrapText="1"/>
    </xf>
    <xf numFmtId="0" fontId="0" fillId="0" borderId="4" xfId="0" applyFont="1" applyBorder="1" applyAlignment="1">
      <alignment wrapText="1"/>
    </xf>
  </cellXfs>
  <cellStyles count="4">
    <cellStyle name="Hyperlink" xfId="3" builtinId="8"/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icita.cmtuld.org/contratos/5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"/>
  <sheetViews>
    <sheetView tabSelected="1" topLeftCell="A7" workbookViewId="0">
      <selection activeCell="A40" sqref="A40"/>
    </sheetView>
  </sheetViews>
  <sheetFormatPr defaultRowHeight="15" customHeight="1"/>
  <cols>
    <col min="1" max="1" width="14" customWidth="1"/>
    <col min="3" max="15" width="13.7109375" customWidth="1"/>
    <col min="16" max="16" width="15.7109375" customWidth="1"/>
  </cols>
  <sheetData>
    <row r="1" spans="1:16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5" customHeight="1">
      <c r="A3" s="3" t="s">
        <v>1</v>
      </c>
      <c r="B3" s="4"/>
      <c r="C3" s="5" t="s">
        <v>2</v>
      </c>
      <c r="D3" s="6"/>
      <c r="E3" s="6"/>
      <c r="F3" s="6"/>
      <c r="G3" s="4"/>
      <c r="H3" s="7"/>
      <c r="I3" s="7"/>
      <c r="J3" s="7"/>
      <c r="K3" s="7"/>
      <c r="L3" s="4"/>
      <c r="M3" s="4"/>
      <c r="N3" s="4"/>
      <c r="O3" s="8"/>
      <c r="P3" s="4"/>
    </row>
    <row r="4" spans="1:16" ht="15" customHeight="1">
      <c r="A4" s="3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8"/>
      <c r="P4" s="4"/>
    </row>
    <row r="5" spans="1:16" ht="15" customHeight="1">
      <c r="A5" s="3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8"/>
      <c r="P5" s="4"/>
    </row>
    <row r="6" spans="1:16" ht="15" customHeight="1">
      <c r="A6" s="3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9"/>
      <c r="P6" s="10"/>
    </row>
    <row r="7" spans="1:16" ht="15" customHeight="1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9"/>
      <c r="P7" s="10"/>
    </row>
    <row r="8" spans="1:16" ht="15" customHeight="1">
      <c r="A8" s="11" t="s">
        <v>6</v>
      </c>
      <c r="B8" s="11"/>
      <c r="C8" s="12" t="s">
        <v>7</v>
      </c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12" t="s">
        <v>15</v>
      </c>
      <c r="L8" s="12" t="s">
        <v>16</v>
      </c>
      <c r="M8" s="13" t="s">
        <v>17</v>
      </c>
      <c r="N8" s="13" t="s">
        <v>18</v>
      </c>
      <c r="O8" s="14" t="s">
        <v>19</v>
      </c>
      <c r="P8" s="14" t="s">
        <v>20</v>
      </c>
    </row>
    <row r="9" spans="1:16" ht="15" customHeight="1">
      <c r="A9" s="15">
        <v>2025</v>
      </c>
      <c r="B9" s="16" t="s">
        <v>21</v>
      </c>
      <c r="C9" s="17">
        <v>600</v>
      </c>
      <c r="D9" s="17">
        <v>600</v>
      </c>
      <c r="E9" s="18">
        <v>527</v>
      </c>
      <c r="F9" s="18">
        <v>470</v>
      </c>
      <c r="G9" s="17">
        <v>600</v>
      </c>
      <c r="H9" s="17">
        <v>228</v>
      </c>
      <c r="I9" s="19"/>
      <c r="J9" s="19"/>
      <c r="K9" s="19"/>
      <c r="L9" s="19"/>
      <c r="M9" s="19"/>
      <c r="N9" s="19"/>
      <c r="O9" s="20">
        <f>SUM(C9:N9)</f>
        <v>3025</v>
      </c>
      <c r="P9" s="21">
        <f>O9*158.74</f>
        <v>480188.5</v>
      </c>
    </row>
    <row r="10" spans="1:16" ht="15" customHeight="1">
      <c r="A10" s="15"/>
      <c r="B10" s="22" t="s">
        <v>22</v>
      </c>
      <c r="C10" s="23">
        <v>1088</v>
      </c>
      <c r="D10" s="23">
        <v>1088</v>
      </c>
      <c r="E10" s="23">
        <v>1088</v>
      </c>
      <c r="F10" s="23">
        <v>1088</v>
      </c>
      <c r="G10" s="24">
        <v>525</v>
      </c>
      <c r="H10" s="24">
        <v>689</v>
      </c>
      <c r="I10" s="25"/>
      <c r="J10" s="26"/>
      <c r="K10" s="26"/>
      <c r="L10" s="26"/>
      <c r="M10" s="26"/>
      <c r="N10" s="26"/>
      <c r="O10" s="27">
        <f>SUM(C10:N10)</f>
        <v>5566</v>
      </c>
      <c r="P10" s="28">
        <f>O10*87.54</f>
        <v>487247.64</v>
      </c>
    </row>
    <row r="11" spans="1:16" ht="15" customHeight="1">
      <c r="A11" s="15"/>
      <c r="B11" s="29" t="s">
        <v>23</v>
      </c>
      <c r="C11" s="30">
        <v>166.35130000000001</v>
      </c>
      <c r="D11" s="30">
        <v>166.35130000000001</v>
      </c>
      <c r="E11" s="30">
        <v>166.35130000000001</v>
      </c>
      <c r="F11" s="30">
        <v>166.35130000000001</v>
      </c>
      <c r="G11" s="30">
        <v>166.35130000000001</v>
      </c>
      <c r="H11" s="30">
        <v>166.35130000000001</v>
      </c>
      <c r="I11" s="30">
        <v>166.35130000000001</v>
      </c>
      <c r="J11" s="30">
        <v>166.35130000000001</v>
      </c>
      <c r="K11" s="30">
        <v>166.35130000000001</v>
      </c>
      <c r="L11" s="30">
        <v>166.35130000000001</v>
      </c>
      <c r="M11" s="30">
        <v>166.35130000000001</v>
      </c>
      <c r="N11" s="30">
        <v>166.35130000000001</v>
      </c>
      <c r="O11" s="20"/>
      <c r="P11" s="31"/>
    </row>
    <row r="12" spans="1:16" ht="15" customHeight="1">
      <c r="A12" s="15"/>
      <c r="B12" s="32" t="s">
        <v>24</v>
      </c>
      <c r="C12" s="33">
        <v>91.737799999999993</v>
      </c>
      <c r="D12" s="33">
        <v>91.737799999999993</v>
      </c>
      <c r="E12" s="33">
        <v>91.737799999999993</v>
      </c>
      <c r="F12" s="33">
        <v>91.737799999999993</v>
      </c>
      <c r="G12" s="33">
        <v>91.737799999999993</v>
      </c>
      <c r="H12" s="33">
        <v>91.737799999999993</v>
      </c>
      <c r="I12" s="33">
        <v>91.737799999999993</v>
      </c>
      <c r="J12" s="33">
        <v>91.737799999999993</v>
      </c>
      <c r="K12" s="33">
        <v>91.737799999999993</v>
      </c>
      <c r="L12" s="33">
        <v>91.737799999999993</v>
      </c>
      <c r="M12" s="33">
        <v>91.737799999999993</v>
      </c>
      <c r="N12" s="33">
        <v>91.737799999999993</v>
      </c>
      <c r="O12" s="27"/>
      <c r="P12" s="34"/>
    </row>
    <row r="13" spans="1:16" ht="15" customHeight="1">
      <c r="A13" s="15"/>
      <c r="B13" s="35" t="s">
        <v>25</v>
      </c>
      <c r="C13" s="36">
        <f t="shared" ref="C13" si="0">SUM(C9*C11)+(C10*C12)</f>
        <v>199621.50639999998</v>
      </c>
      <c r="D13" s="36">
        <f t="shared" ref="D13" si="1">SUM(D9*D11)+(D10*D12)</f>
        <v>199621.50639999998</v>
      </c>
      <c r="E13" s="36">
        <f t="shared" ref="E13:K13" si="2">SUM(E9*E11)+(E10*E12)</f>
        <v>187477.8615</v>
      </c>
      <c r="F13" s="36">
        <f t="shared" si="2"/>
        <v>177995.83739999999</v>
      </c>
      <c r="G13" s="36">
        <f t="shared" si="2"/>
        <v>147973.125</v>
      </c>
      <c r="H13" s="37">
        <f t="shared" si="2"/>
        <v>101135.4406</v>
      </c>
      <c r="I13" s="37">
        <f t="shared" si="2"/>
        <v>0</v>
      </c>
      <c r="J13" s="37">
        <f t="shared" si="2"/>
        <v>0</v>
      </c>
      <c r="K13" s="37">
        <f t="shared" si="2"/>
        <v>0</v>
      </c>
      <c r="L13" s="38">
        <v>0</v>
      </c>
      <c r="M13" s="38">
        <v>0</v>
      </c>
      <c r="N13" s="38">
        <v>0</v>
      </c>
      <c r="O13" s="39"/>
      <c r="P13" s="37">
        <f>SUM(C13:N13)</f>
        <v>1013825.2773</v>
      </c>
    </row>
    <row r="14" spans="1:16" ht="15" customHeight="1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9"/>
      <c r="P14" s="10"/>
    </row>
    <row r="15" spans="1:16" ht="15" customHeight="1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  <c r="P15" s="43"/>
    </row>
    <row r="16" spans="1:16" ht="15" customHeight="1">
      <c r="A16" s="11" t="s">
        <v>6</v>
      </c>
      <c r="B16" s="11"/>
      <c r="C16" s="12" t="s">
        <v>7</v>
      </c>
      <c r="D16" s="12" t="s">
        <v>8</v>
      </c>
      <c r="E16" s="12" t="s">
        <v>9</v>
      </c>
      <c r="F16" s="12" t="s">
        <v>10</v>
      </c>
      <c r="G16" s="12" t="s">
        <v>11</v>
      </c>
      <c r="H16" s="12" t="s">
        <v>12</v>
      </c>
      <c r="I16" s="12" t="s">
        <v>13</v>
      </c>
      <c r="J16" s="12" t="s">
        <v>14</v>
      </c>
      <c r="K16" s="12" t="s">
        <v>15</v>
      </c>
      <c r="L16" s="12" t="s">
        <v>16</v>
      </c>
      <c r="M16" s="13" t="s">
        <v>17</v>
      </c>
      <c r="N16" s="13" t="s">
        <v>18</v>
      </c>
      <c r="O16" s="14" t="s">
        <v>19</v>
      </c>
      <c r="P16" s="14" t="s">
        <v>20</v>
      </c>
    </row>
    <row r="17" spans="1:16" ht="15" customHeight="1">
      <c r="A17" s="15">
        <v>2024</v>
      </c>
      <c r="B17" s="16" t="s">
        <v>21</v>
      </c>
      <c r="C17" s="17">
        <v>600</v>
      </c>
      <c r="D17" s="17">
        <v>600</v>
      </c>
      <c r="E17" s="17">
        <v>600</v>
      </c>
      <c r="F17" s="17">
        <v>600</v>
      </c>
      <c r="G17" s="17">
        <v>600</v>
      </c>
      <c r="H17" s="17">
        <v>600</v>
      </c>
      <c r="I17" s="19">
        <v>600</v>
      </c>
      <c r="J17" s="19">
        <v>600</v>
      </c>
      <c r="K17" s="19">
        <v>600</v>
      </c>
      <c r="L17" s="44">
        <v>573</v>
      </c>
      <c r="M17" s="19">
        <v>600</v>
      </c>
      <c r="N17" s="19">
        <v>600</v>
      </c>
      <c r="O17" s="20">
        <f>SUM(C17:N17)</f>
        <v>7173</v>
      </c>
      <c r="P17" s="21">
        <f>O17*158.74</f>
        <v>1138642.02</v>
      </c>
    </row>
    <row r="18" spans="1:16" ht="15" customHeight="1">
      <c r="A18" s="15"/>
      <c r="B18" s="22" t="s">
        <v>22</v>
      </c>
      <c r="C18" s="23">
        <v>1088</v>
      </c>
      <c r="D18" s="24">
        <v>996</v>
      </c>
      <c r="E18" s="23">
        <v>1088</v>
      </c>
      <c r="F18" s="23">
        <v>1088</v>
      </c>
      <c r="G18" s="23">
        <v>1088</v>
      </c>
      <c r="H18" s="24">
        <v>839</v>
      </c>
      <c r="I18" s="25">
        <v>959</v>
      </c>
      <c r="J18" s="26">
        <v>1088</v>
      </c>
      <c r="K18" s="26">
        <v>1088</v>
      </c>
      <c r="L18" s="26">
        <v>1088</v>
      </c>
      <c r="M18" s="26">
        <v>1088</v>
      </c>
      <c r="N18" s="26">
        <v>1088</v>
      </c>
      <c r="O18" s="27">
        <f>SUM(C18:N18)</f>
        <v>12586</v>
      </c>
      <c r="P18" s="28">
        <f>O18*87.54</f>
        <v>1101778.4400000002</v>
      </c>
    </row>
    <row r="19" spans="1:16" ht="15" customHeight="1">
      <c r="A19" s="15"/>
      <c r="B19" s="29" t="s">
        <v>23</v>
      </c>
      <c r="C19" s="45">
        <v>158.74</v>
      </c>
      <c r="D19" s="45">
        <v>158.74</v>
      </c>
      <c r="E19" s="45">
        <v>158.74</v>
      </c>
      <c r="F19" s="45">
        <v>158.74</v>
      </c>
      <c r="G19" s="45">
        <v>158.74</v>
      </c>
      <c r="H19" s="45">
        <v>158.74</v>
      </c>
      <c r="I19" s="45">
        <v>158.74</v>
      </c>
      <c r="J19" s="45">
        <v>158.74</v>
      </c>
      <c r="K19" s="45">
        <v>158.74</v>
      </c>
      <c r="L19" s="45">
        <v>158.74</v>
      </c>
      <c r="M19" s="45">
        <v>158.74</v>
      </c>
      <c r="N19" s="45">
        <v>158.74</v>
      </c>
      <c r="O19" s="20"/>
      <c r="P19" s="31"/>
    </row>
    <row r="20" spans="1:16" ht="15" customHeight="1">
      <c r="A20" s="15"/>
      <c r="B20" s="32" t="s">
        <v>24</v>
      </c>
      <c r="C20" s="46">
        <v>87.54</v>
      </c>
      <c r="D20" s="46">
        <v>87.54</v>
      </c>
      <c r="E20" s="46">
        <v>87.54</v>
      </c>
      <c r="F20" s="46">
        <v>87.54</v>
      </c>
      <c r="G20" s="46">
        <v>87.54</v>
      </c>
      <c r="H20" s="46">
        <v>87.54</v>
      </c>
      <c r="I20" s="46">
        <v>87.54</v>
      </c>
      <c r="J20" s="46">
        <v>87.54</v>
      </c>
      <c r="K20" s="46">
        <v>87.54</v>
      </c>
      <c r="L20" s="46">
        <v>87.54</v>
      </c>
      <c r="M20" s="46">
        <v>87.54</v>
      </c>
      <c r="N20" s="46">
        <v>87.54</v>
      </c>
      <c r="O20" s="27"/>
      <c r="P20" s="34"/>
    </row>
    <row r="21" spans="1:16" ht="15" customHeight="1">
      <c r="A21" s="15"/>
      <c r="B21" s="35" t="s">
        <v>25</v>
      </c>
      <c r="C21" s="36">
        <f t="shared" ref="C21:N21" si="3">SUM(C17*C19)+(C18*C20)</f>
        <v>190487.52000000002</v>
      </c>
      <c r="D21" s="36">
        <f t="shared" si="3"/>
        <v>182433.84000000003</v>
      </c>
      <c r="E21" s="36">
        <f t="shared" si="3"/>
        <v>190487.52000000002</v>
      </c>
      <c r="F21" s="36">
        <f t="shared" si="3"/>
        <v>190487.52000000002</v>
      </c>
      <c r="G21" s="36">
        <f t="shared" si="3"/>
        <v>190487.52000000002</v>
      </c>
      <c r="H21" s="37">
        <f t="shared" si="3"/>
        <v>168690.06</v>
      </c>
      <c r="I21" s="37">
        <f t="shared" si="3"/>
        <v>179194.86</v>
      </c>
      <c r="J21" s="37">
        <f t="shared" si="3"/>
        <v>190487.52000000002</v>
      </c>
      <c r="K21" s="37">
        <f t="shared" si="3"/>
        <v>190487.52000000002</v>
      </c>
      <c r="L21" s="37">
        <f t="shared" si="3"/>
        <v>186201.54</v>
      </c>
      <c r="M21" s="37">
        <f t="shared" si="3"/>
        <v>190487.52000000002</v>
      </c>
      <c r="N21" s="37">
        <f t="shared" si="3"/>
        <v>190487.52000000002</v>
      </c>
      <c r="O21" s="39"/>
      <c r="P21" s="37">
        <f>SUM(C21:N21)</f>
        <v>2240420.4600000004</v>
      </c>
    </row>
    <row r="22" spans="1:16" ht="15" customHeight="1">
      <c r="A22" s="47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9"/>
      <c r="P22" s="10"/>
    </row>
    <row r="23" spans="1:16" ht="15" customHeight="1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2"/>
      <c r="P23" s="43"/>
    </row>
    <row r="24" spans="1:16" ht="15" customHeight="1">
      <c r="A24" s="11" t="s">
        <v>6</v>
      </c>
      <c r="B24" s="11"/>
      <c r="C24" s="12" t="s">
        <v>7</v>
      </c>
      <c r="D24" s="12" t="s">
        <v>8</v>
      </c>
      <c r="E24" s="12" t="s">
        <v>9</v>
      </c>
      <c r="F24" s="12" t="s">
        <v>10</v>
      </c>
      <c r="G24" s="12" t="s">
        <v>11</v>
      </c>
      <c r="H24" s="12" t="s">
        <v>12</v>
      </c>
      <c r="I24" s="12" t="s">
        <v>13</v>
      </c>
      <c r="J24" s="12" t="s">
        <v>14</v>
      </c>
      <c r="K24" s="12" t="s">
        <v>15</v>
      </c>
      <c r="L24" s="12" t="s">
        <v>16</v>
      </c>
      <c r="M24" s="12" t="s">
        <v>17</v>
      </c>
      <c r="N24" s="12" t="s">
        <v>18</v>
      </c>
      <c r="O24" s="14" t="s">
        <v>19</v>
      </c>
      <c r="P24" s="48" t="s">
        <v>20</v>
      </c>
    </row>
    <row r="25" spans="1:16" ht="15" customHeight="1">
      <c r="A25" s="15">
        <v>2023</v>
      </c>
      <c r="B25" s="49" t="s">
        <v>21</v>
      </c>
      <c r="C25" s="17">
        <v>600</v>
      </c>
      <c r="D25" s="17">
        <v>600</v>
      </c>
      <c r="E25" s="18">
        <f>272+176</f>
        <v>448</v>
      </c>
      <c r="F25" s="18">
        <v>495</v>
      </c>
      <c r="G25" s="50">
        <v>600</v>
      </c>
      <c r="H25" s="50">
        <v>600</v>
      </c>
      <c r="I25" s="51">
        <v>600</v>
      </c>
      <c r="J25" s="51">
        <v>600</v>
      </c>
      <c r="K25" s="51">
        <v>600</v>
      </c>
      <c r="L25" s="17">
        <v>600</v>
      </c>
      <c r="M25" s="17">
        <v>600</v>
      </c>
      <c r="N25" s="18">
        <v>523</v>
      </c>
      <c r="O25" s="20">
        <f>SUM(C25:N25)</f>
        <v>6866</v>
      </c>
      <c r="P25" s="21">
        <f>SUM(C25:M25)*149.75+N25*158.74</f>
        <v>1032885.27</v>
      </c>
    </row>
    <row r="26" spans="1:16" ht="15" customHeight="1">
      <c r="A26" s="15"/>
      <c r="B26" s="52" t="s">
        <v>22</v>
      </c>
      <c r="C26" s="23">
        <v>1088</v>
      </c>
      <c r="D26" s="23">
        <v>1088</v>
      </c>
      <c r="E26" s="23">
        <v>1088</v>
      </c>
      <c r="F26" s="24">
        <v>908</v>
      </c>
      <c r="G26" s="53">
        <v>1088</v>
      </c>
      <c r="H26" s="53">
        <v>1088</v>
      </c>
      <c r="I26" s="54">
        <v>1088</v>
      </c>
      <c r="J26" s="54">
        <v>1088</v>
      </c>
      <c r="K26" s="54">
        <v>1088</v>
      </c>
      <c r="L26" s="23">
        <v>1088</v>
      </c>
      <c r="M26" s="23">
        <v>1088</v>
      </c>
      <c r="N26" s="23">
        <v>1088</v>
      </c>
      <c r="O26" s="27">
        <f>SUM(C26:N26)</f>
        <v>12876</v>
      </c>
      <c r="P26" s="28">
        <f>SUM(C26:M26)*82.58+N26*87.54</f>
        <v>1068696.56</v>
      </c>
    </row>
    <row r="27" spans="1:16" ht="15" customHeight="1">
      <c r="A27" s="15"/>
      <c r="B27" s="55" t="s">
        <v>23</v>
      </c>
      <c r="C27" s="45">
        <v>149.75</v>
      </c>
      <c r="D27" s="45">
        <v>149.75</v>
      </c>
      <c r="E27" s="45">
        <v>149.75</v>
      </c>
      <c r="F27" s="45">
        <v>149.75</v>
      </c>
      <c r="G27" s="45">
        <v>149.75</v>
      </c>
      <c r="H27" s="45">
        <v>149.75</v>
      </c>
      <c r="I27" s="45">
        <v>149.75</v>
      </c>
      <c r="J27" s="45">
        <v>149.75</v>
      </c>
      <c r="K27" s="45">
        <v>149.75</v>
      </c>
      <c r="L27" s="45">
        <v>149.75</v>
      </c>
      <c r="M27" s="45">
        <v>149.75</v>
      </c>
      <c r="N27" s="45">
        <v>158.74</v>
      </c>
      <c r="O27" s="20"/>
      <c r="P27" s="31"/>
    </row>
    <row r="28" spans="1:16" ht="15" customHeight="1">
      <c r="A28" s="15"/>
      <c r="B28" s="56" t="s">
        <v>24</v>
      </c>
      <c r="C28" s="46">
        <v>82.58</v>
      </c>
      <c r="D28" s="46">
        <v>82.58</v>
      </c>
      <c r="E28" s="46">
        <v>82.58</v>
      </c>
      <c r="F28" s="46">
        <v>82.58</v>
      </c>
      <c r="G28" s="46">
        <v>82.58</v>
      </c>
      <c r="H28" s="46">
        <v>82.58</v>
      </c>
      <c r="I28" s="46">
        <v>82.58</v>
      </c>
      <c r="J28" s="46">
        <v>82.58</v>
      </c>
      <c r="K28" s="46">
        <v>82.58</v>
      </c>
      <c r="L28" s="46">
        <v>82.58</v>
      </c>
      <c r="M28" s="46">
        <v>82.58</v>
      </c>
      <c r="N28" s="46">
        <v>87.54</v>
      </c>
      <c r="O28" s="27"/>
      <c r="P28" s="34"/>
    </row>
    <row r="29" spans="1:16" ht="15" customHeight="1">
      <c r="A29" s="15"/>
      <c r="B29" s="35" t="s">
        <v>25</v>
      </c>
      <c r="C29" s="36">
        <f>SUM(C25*C27)+(C26*C28)</f>
        <v>179697.03999999998</v>
      </c>
      <c r="D29" s="36">
        <f t="shared" ref="D29:N29" si="4">SUM(D25*D27)+(D26*D28)</f>
        <v>179697.03999999998</v>
      </c>
      <c r="E29" s="36">
        <f t="shared" si="4"/>
        <v>156935.03999999998</v>
      </c>
      <c r="F29" s="36">
        <f t="shared" si="4"/>
        <v>149108.89000000001</v>
      </c>
      <c r="G29" s="36">
        <f t="shared" si="4"/>
        <v>179697.03999999998</v>
      </c>
      <c r="H29" s="36">
        <f t="shared" si="4"/>
        <v>179697.03999999998</v>
      </c>
      <c r="I29" s="36">
        <f t="shared" si="4"/>
        <v>179697.03999999998</v>
      </c>
      <c r="J29" s="36">
        <f t="shared" si="4"/>
        <v>179697.03999999998</v>
      </c>
      <c r="K29" s="36">
        <f t="shared" si="4"/>
        <v>179697.03999999998</v>
      </c>
      <c r="L29" s="36">
        <f t="shared" si="4"/>
        <v>179697.03999999998</v>
      </c>
      <c r="M29" s="36">
        <f t="shared" si="4"/>
        <v>179697.03999999998</v>
      </c>
      <c r="N29" s="36">
        <f t="shared" si="4"/>
        <v>178264.54</v>
      </c>
      <c r="O29" s="39"/>
      <c r="P29" s="37">
        <f>SUM(C29:N29)</f>
        <v>2101581.83</v>
      </c>
    </row>
    <row r="30" spans="1:16" ht="15" customHeight="1">
      <c r="A30" s="40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  <c r="P30" s="43"/>
    </row>
    <row r="31" spans="1:16" ht="15" customHeight="1">
      <c r="A31" s="57" t="s">
        <v>6</v>
      </c>
      <c r="B31" s="57"/>
      <c r="C31" s="58" t="s">
        <v>7</v>
      </c>
      <c r="D31" s="58" t="s">
        <v>8</v>
      </c>
      <c r="E31" s="58" t="s">
        <v>9</v>
      </c>
      <c r="F31" s="58" t="s">
        <v>10</v>
      </c>
      <c r="G31" s="58" t="s">
        <v>11</v>
      </c>
      <c r="H31" s="58" t="s">
        <v>12</v>
      </c>
      <c r="I31" s="58" t="s">
        <v>13</v>
      </c>
      <c r="J31" s="58" t="s">
        <v>14</v>
      </c>
      <c r="K31" s="59" t="s">
        <v>15</v>
      </c>
      <c r="L31" s="59" t="s">
        <v>16</v>
      </c>
      <c r="M31" s="59" t="s">
        <v>17</v>
      </c>
      <c r="N31" s="59" t="s">
        <v>18</v>
      </c>
      <c r="O31" s="14" t="s">
        <v>19</v>
      </c>
      <c r="P31" s="60" t="s">
        <v>20</v>
      </c>
    </row>
    <row r="32" spans="1:16" ht="15" customHeight="1">
      <c r="A32" s="61">
        <v>2022</v>
      </c>
      <c r="B32" s="49" t="s">
        <v>21</v>
      </c>
      <c r="C32" s="62"/>
      <c r="D32" s="62"/>
      <c r="E32" s="62"/>
      <c r="F32" s="62"/>
      <c r="G32" s="62"/>
      <c r="H32" s="62"/>
      <c r="I32" s="62"/>
      <c r="J32" s="62"/>
      <c r="K32" s="63"/>
      <c r="L32" s="17">
        <v>620</v>
      </c>
      <c r="M32" s="17">
        <v>600</v>
      </c>
      <c r="N32" s="17">
        <v>600</v>
      </c>
      <c r="O32" s="20">
        <f>SUM(L32:N32)</f>
        <v>1820</v>
      </c>
      <c r="P32" s="21">
        <f>O32*149.75</f>
        <v>272545</v>
      </c>
    </row>
    <row r="33" spans="1:16" ht="15" customHeight="1">
      <c r="A33" s="61"/>
      <c r="B33" s="52" t="s">
        <v>22</v>
      </c>
      <c r="C33" s="64"/>
      <c r="D33" s="64"/>
      <c r="E33" s="64"/>
      <c r="F33" s="64"/>
      <c r="G33" s="64"/>
      <c r="H33" s="64"/>
      <c r="I33" s="64"/>
      <c r="J33" s="64"/>
      <c r="K33" s="64"/>
      <c r="L33" s="24">
        <v>1068</v>
      </c>
      <c r="M33" s="23">
        <v>1088</v>
      </c>
      <c r="N33" s="23">
        <v>1088</v>
      </c>
      <c r="O33" s="27">
        <f>SUM(L33:N33)</f>
        <v>3244</v>
      </c>
      <c r="P33" s="28">
        <f>O33*82.58</f>
        <v>267889.52</v>
      </c>
    </row>
    <row r="34" spans="1:16" ht="15" customHeight="1">
      <c r="A34" s="61"/>
      <c r="B34" s="55" t="s">
        <v>23</v>
      </c>
      <c r="C34" s="62"/>
      <c r="D34" s="62"/>
      <c r="E34" s="62"/>
      <c r="F34" s="62"/>
      <c r="G34" s="62"/>
      <c r="H34" s="62"/>
      <c r="I34" s="62"/>
      <c r="J34" s="62"/>
      <c r="K34" s="62"/>
      <c r="L34" s="45">
        <v>149.75</v>
      </c>
      <c r="M34" s="45">
        <v>149.75</v>
      </c>
      <c r="N34" s="45">
        <v>149.75</v>
      </c>
      <c r="O34" s="20"/>
      <c r="P34" s="31"/>
    </row>
    <row r="35" spans="1:16" ht="15" customHeight="1">
      <c r="A35" s="61"/>
      <c r="B35" s="56" t="s">
        <v>24</v>
      </c>
      <c r="C35" s="64"/>
      <c r="D35" s="64"/>
      <c r="E35" s="64"/>
      <c r="F35" s="64"/>
      <c r="G35" s="64"/>
      <c r="H35" s="64"/>
      <c r="I35" s="64"/>
      <c r="J35" s="64"/>
      <c r="K35" s="64"/>
      <c r="L35" s="46">
        <v>82.58</v>
      </c>
      <c r="M35" s="46">
        <v>82.58</v>
      </c>
      <c r="N35" s="46">
        <v>82.58</v>
      </c>
      <c r="O35" s="27"/>
      <c r="P35" s="34"/>
    </row>
    <row r="36" spans="1:16" ht="15" customHeight="1">
      <c r="A36" s="61"/>
      <c r="B36" s="65" t="s">
        <v>25</v>
      </c>
      <c r="C36" s="66"/>
      <c r="D36" s="66"/>
      <c r="E36" s="66"/>
      <c r="F36" s="66"/>
      <c r="G36" s="66"/>
      <c r="H36" s="66"/>
      <c r="I36" s="66"/>
      <c r="J36" s="66"/>
      <c r="K36" s="66"/>
      <c r="L36" s="36">
        <f>SUM(L32*L34)+(L33*L35)</f>
        <v>181040.44</v>
      </c>
      <c r="M36" s="36">
        <f t="shared" ref="M36:N36" si="5">SUM(M32*M34)+(M33*M35)</f>
        <v>179697.03999999998</v>
      </c>
      <c r="N36" s="36">
        <f t="shared" si="5"/>
        <v>179697.03999999998</v>
      </c>
      <c r="O36" s="67"/>
      <c r="P36" s="37">
        <f>L36+M36+N36</f>
        <v>540434.52</v>
      </c>
    </row>
    <row r="37" spans="1:16" ht="15" customHeight="1" thickBot="1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70"/>
      <c r="M37" s="70"/>
      <c r="N37" s="70"/>
      <c r="O37" s="71"/>
      <c r="P37" s="72"/>
    </row>
  </sheetData>
  <mergeCells count="10">
    <mergeCell ref="A24:B24"/>
    <mergeCell ref="A25:A29"/>
    <mergeCell ref="A31:B31"/>
    <mergeCell ref="A32:A36"/>
    <mergeCell ref="A1:P1"/>
    <mergeCell ref="C3:F3"/>
    <mergeCell ref="A8:B8"/>
    <mergeCell ref="A9:A13"/>
    <mergeCell ref="A16:B16"/>
    <mergeCell ref="A17:A21"/>
  </mergeCells>
  <hyperlinks>
    <hyperlink ref="C3" r:id="rId1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cibele.sulino</dc:creator>
  <cp:lastModifiedBy>cibele.sulino</cp:lastModifiedBy>
  <dcterms:created xsi:type="dcterms:W3CDTF">2025-07-24T12:50:46Z</dcterms:created>
  <dcterms:modified xsi:type="dcterms:W3CDTF">2025-07-24T12:53:06Z</dcterms:modified>
</cp:coreProperties>
</file>